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8"/>
  </bookViews>
  <sheets>
    <sheet name="道路" sheetId="3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<sst xmlns="http://schemas.openxmlformats.org/spreadsheetml/2006/main" count="153" uniqueCount="81">
  <si>
    <t>华泽园区道路施工工程量清单</t>
  </si>
  <si>
    <t>序号</t>
  </si>
  <si>
    <t>工序名称</t>
  </si>
  <si>
    <t>项目特征</t>
  </si>
  <si>
    <t>单位</t>
  </si>
  <si>
    <t>工程量</t>
  </si>
  <si>
    <t>单价</t>
  </si>
  <si>
    <t>合价</t>
  </si>
  <si>
    <t>一</t>
  </si>
  <si>
    <t>道路工程1（外围主道路）</t>
  </si>
  <si>
    <t>细粒式沥青混凝土面层（AC-13C）</t>
  </si>
  <si>
    <t>1.厚度3cm 
2.不含沥青混凝土</t>
  </si>
  <si>
    <t>㎡</t>
  </si>
  <si>
    <t>粘层油</t>
  </si>
  <si>
    <t>乳化沥青黏层油（PC-3）</t>
  </si>
  <si>
    <t>混凝土面凿毛处理</t>
  </si>
  <si>
    <t>1.铣刨机处理表层
2.厚度2cm</t>
  </si>
  <si>
    <t>热熔标线</t>
  </si>
  <si>
    <t>1.厚度2mm；宽度15cm
2.玻璃珠按涂料总重量21％的比例混合于涂料</t>
  </si>
  <si>
    <t>坡道切割清理</t>
  </si>
  <si>
    <t>1.位置：（坡道）
2.清理宽度20cm、厚度5cm，外弃10km
3.与主路同步摊铺沥青</t>
  </si>
  <si>
    <t>m</t>
  </si>
  <si>
    <t>坡道切割清理重新浇筑</t>
  </si>
  <si>
    <t>1.位置：（坡道）
2.清理后新浇筑C30混凝土顺坡
3.破除、外运外弃10km</t>
  </si>
  <si>
    <t>m³</t>
  </si>
  <si>
    <t>坡道挖除清理</t>
  </si>
  <si>
    <t>1.位置：（坡道）
2.外弃10km
3.清理后此位置与主路同步摊铺沥青</t>
  </si>
  <si>
    <t>台阶石</t>
  </si>
  <si>
    <t>1.位置：办公楼入口
2.规格：100mm*300mm
3.含旧台阶挖除外弃0.87m³
4.水泥砂浆3cm
5.材质：五莲灰</t>
  </si>
  <si>
    <t>坡道侧石</t>
  </si>
  <si>
    <t>1.位置：办公楼入口
2.规格：200mm*300mm*500mm
3.含旧侧石外弃1.45m³
4.水泥砂浆3cm
5.材质：五莲灰</t>
  </si>
  <si>
    <t>防裂贴</t>
  </si>
  <si>
    <t>1.位置：纵横缝处
2.规格：20cm*3mm</t>
  </si>
  <si>
    <t>检查井提升1</t>
  </si>
  <si>
    <t>1.破除井周围30cm宽、25cm深
2.浇筑c30混凝土
3.重型井盖φ700mm（重85kg）</t>
  </si>
  <si>
    <t>座</t>
  </si>
  <si>
    <t>检查井提升2</t>
  </si>
  <si>
    <t>1.砖砌提升5cm
2.重型井盖φ700mm（重85kg）</t>
  </si>
  <si>
    <t>雨水井提升</t>
  </si>
  <si>
    <t>1.破除井周围30cm宽、25cm深
2.浇筑c30混凝土
3.雨水箅子450mm*750mm（重45kg）</t>
  </si>
  <si>
    <t>新砌雨水口</t>
  </si>
  <si>
    <t>1.破除井950mm*1250mm*250mm
2.新砌砖砌井身、浇筑c30混凝土加固
3.雨水箅子450mm*750mm（重45kg）</t>
  </si>
  <si>
    <t>小计</t>
  </si>
  <si>
    <t>二</t>
  </si>
  <si>
    <t>道路工程2（厂房中间道路-南北向）</t>
  </si>
  <si>
    <r>
      <rPr>
        <sz val="12"/>
        <rFont val="宋体"/>
        <charset val="134"/>
      </rPr>
      <t>1.破除井周围30cm宽、25cm深
2.浇筑c30混凝土
3.</t>
    </r>
    <r>
      <rPr>
        <sz val="12"/>
        <color rgb="FFFF0000"/>
        <rFont val="宋体"/>
        <charset val="134"/>
      </rPr>
      <t>不含井盖</t>
    </r>
  </si>
  <si>
    <t>三</t>
  </si>
  <si>
    <t>园区大门内侧砖铺道路（改沥青路面）</t>
  </si>
  <si>
    <t>挖除外弃</t>
  </si>
  <si>
    <t>1.部位：园区大门内侧混凝土砖
2、运距10km
3、厚度10cm</t>
  </si>
  <si>
    <t>12%石灰土</t>
  </si>
  <si>
    <t>1.厚度15cm
2.原槽拌和</t>
  </si>
  <si>
    <t>C30混凝土基础垫层</t>
  </si>
  <si>
    <t>1.部位：园区大门内侧混凝土砖
2、厚度10cm</t>
  </si>
  <si>
    <t>热熔标线（停车位）</t>
  </si>
  <si>
    <t>四</t>
  </si>
  <si>
    <t>路沿石</t>
  </si>
  <si>
    <t>挖除路沿石外弃</t>
  </si>
  <si>
    <t>1.运距10km</t>
  </si>
  <si>
    <t>1.材质：五莲花
2.尺寸：10cm*20cm
3.厚3cm砂浆垫层</t>
  </si>
  <si>
    <t>混凝土基础垫层</t>
  </si>
  <si>
    <t>1.C25混凝土
2.厚10cm、宽15cm</t>
  </si>
  <si>
    <t>混凝土靠背</t>
  </si>
  <si>
    <t>1.C25混凝土
2.型式：10cm*10cm</t>
  </si>
  <si>
    <t>五</t>
  </si>
  <si>
    <t>园区东南侧砖铺道路（改沥青路面）</t>
  </si>
  <si>
    <t>1.东南侧混凝土砖
2、运距10km
3.厚度10cm</t>
  </si>
  <si>
    <t>1.部位：东南侧混凝土砖
2、厚度10cm</t>
  </si>
  <si>
    <t>六</t>
  </si>
  <si>
    <t>增加pe管φ15cm（北侧）</t>
  </si>
  <si>
    <t>切割、破除混凝土路面</t>
  </si>
  <si>
    <t>1.厚度15cm，宽40cm
2.切割18m（长度9cm，切割两边）
3.外运10km</t>
  </si>
  <si>
    <t>管道铺设φ15</t>
  </si>
  <si>
    <t>1.埋设深度40cm
2.含挖除</t>
  </si>
  <si>
    <t>管道包封C25</t>
  </si>
  <si>
    <t>1.混凝土强度C25
2.包封0.4*0.4</t>
  </si>
  <si>
    <t>七</t>
  </si>
  <si>
    <t>其他</t>
  </si>
  <si>
    <t>门口墙垛拆除</t>
  </si>
  <si>
    <t>1.外运10km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</si>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</sst>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7"/>
      <name val="宋体"/>
      <charset val="134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" fillId="0" borderId="0"/>
    <xf numFmtId="0" fontId="6" fillId="0" borderId="0"/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4" fillId="3" borderId="4" xfId="49" applyFont="1" applyFill="1" applyBorder="1" applyAlignment="1">
      <alignment vertical="center" wrapText="1"/>
    </xf>
    <xf numFmtId="0" fontId="4" fillId="0" borderId="4" xfId="49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176" fontId="4" fillId="3" borderId="4" xfId="49" applyNumberFormat="1" applyFont="1" applyFill="1" applyBorder="1" applyAlignment="1">
      <alignment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4" fillId="3" borderId="4" xfId="49" applyFont="1" applyFill="1" applyBorder="1" applyAlignment="1">
      <alignment horizontal="left" vertical="center" wrapText="1"/>
    </xf>
    <xf numFmtId="0" fontId="4" fillId="3" borderId="4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10" fillId="2" borderId="4" xfId="0" applyFont="1" applyFill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1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威县迎宾大道_1" xfId="50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"/>
  <sheetViews>
    <sheetView tabSelected="1" zoomScale="115" zoomScaleNormal="115" workbookViewId="0">
      <pane xSplit="5" ySplit="4" topLeftCell="F44" activePane="bottomRight" state="frozen"/>
      <selection/>
      <selection pane="topRight"/>
      <selection pane="bottomLeft"/>
      <selection pane="bottomRight" activeCell="I46" sqref="I46"/>
    </sheetView>
  </sheetViews>
  <sheetFormatPr defaultColWidth="9" defaultRowHeight="13.5"/>
  <cols>
    <col min="1" max="1" width="4.44166666666667" style="4" customWidth="1"/>
    <col min="2" max="2" width="40.3833333333333" style="5" customWidth="1"/>
    <col min="3" max="3" width="24.8833333333333" style="5" customWidth="1"/>
    <col min="4" max="4" width="6.225" style="5" customWidth="1"/>
    <col min="5" max="5" width="10.775" style="4" customWidth="1"/>
    <col min="6" max="6" width="8" style="5" customWidth="1"/>
    <col min="7" max="7" width="11.8916666666667" style="5" customWidth="1"/>
    <col min="8" max="8" width="9" style="6"/>
    <col min="9" max="9" width="32.1666666666667" style="6" customWidth="1"/>
    <col min="10" max="16384" width="9" style="6"/>
  </cols>
  <sheetData>
    <row r="1" ht="25.5" spans="1:7">
      <c r="A1" s="7" t="s">
        <v>0</v>
      </c>
      <c r="B1" s="7"/>
      <c r="C1" s="7"/>
      <c r="D1" s="7"/>
      <c r="E1" s="7"/>
      <c r="F1" s="7"/>
      <c r="G1" s="7"/>
    </row>
    <row r="2" s="1" customFormat="1" ht="9.7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s="2" customFormat="1" ht="13" customHeight="1" spans="1:7">
      <c r="A3" s="11"/>
      <c r="B3" s="11"/>
      <c r="C3" s="11"/>
      <c r="D3" s="11"/>
      <c r="E3" s="11"/>
      <c r="F3" s="12"/>
      <c r="G3" s="13"/>
    </row>
    <row r="4" s="3" customFormat="1" ht="15" customHeight="1" spans="1:7">
      <c r="A4" s="14"/>
      <c r="B4" s="14"/>
      <c r="C4" s="14"/>
      <c r="D4" s="14"/>
      <c r="E4" s="14"/>
      <c r="F4" s="15"/>
      <c r="G4" s="16"/>
    </row>
    <row r="5" s="3" customFormat="1" ht="14.25" spans="1:7">
      <c r="A5" s="17" t="s">
        <v>8</v>
      </c>
      <c r="B5" s="18" t="s">
        <v>9</v>
      </c>
      <c r="C5" s="19"/>
      <c r="D5" s="20"/>
      <c r="E5" s="21"/>
      <c r="F5" s="22"/>
      <c r="G5" s="23"/>
    </row>
    <row r="6" s="3" customFormat="1" ht="28.5" spans="1:7">
      <c r="A6" s="17">
        <v>1</v>
      </c>
      <c r="B6" s="24" t="s">
        <v>10</v>
      </c>
      <c r="C6" s="20" t="s">
        <v>11</v>
      </c>
      <c r="D6" s="24" t="s">
        <v>12</v>
      </c>
      <c r="E6" s="25">
        <v>5592.5</v>
      </c>
      <c r="F6" s="26"/>
      <c r="G6" s="23">
        <f>E6*F6</f>
        <v>0</v>
      </c>
    </row>
    <row r="7" s="3" customFormat="1" ht="19" customHeight="1" spans="1:7">
      <c r="A7" s="17">
        <v>2</v>
      </c>
      <c r="B7" s="24" t="s">
        <v>13</v>
      </c>
      <c r="C7" s="24" t="s">
        <v>14</v>
      </c>
      <c r="D7" s="24" t="s">
        <v>12</v>
      </c>
      <c r="E7" s="25">
        <v>5592.5</v>
      </c>
      <c r="F7" s="26"/>
      <c r="G7" s="23">
        <f t="shared" ref="G7:G38" si="0">E7*F7</f>
        <v>0</v>
      </c>
    </row>
    <row r="8" s="3" customFormat="1" ht="46" customHeight="1" spans="1:7">
      <c r="A8" s="17">
        <v>3</v>
      </c>
      <c r="B8" s="24" t="s">
        <v>15</v>
      </c>
      <c r="C8" s="20" t="s">
        <v>16</v>
      </c>
      <c r="D8" s="24" t="s">
        <v>12</v>
      </c>
      <c r="E8" s="25">
        <v>2155</v>
      </c>
      <c r="F8" s="27"/>
      <c r="G8" s="23">
        <f t="shared" si="0"/>
        <v>0</v>
      </c>
    </row>
    <row r="9" s="3" customFormat="1" ht="42.75" spans="1:7">
      <c r="A9" s="17">
        <v>4</v>
      </c>
      <c r="B9" s="24" t="s">
        <v>17</v>
      </c>
      <c r="C9" s="20" t="s">
        <v>18</v>
      </c>
      <c r="D9" s="24" t="s">
        <v>12</v>
      </c>
      <c r="E9" s="25">
        <v>400</v>
      </c>
      <c r="F9" s="26"/>
      <c r="G9" s="23">
        <f t="shared" si="0"/>
        <v>0</v>
      </c>
    </row>
    <row r="10" s="3" customFormat="1" ht="62" customHeight="1" spans="1:7">
      <c r="A10" s="17">
        <v>5</v>
      </c>
      <c r="B10" s="24" t="s">
        <v>19</v>
      </c>
      <c r="C10" s="20" t="s">
        <v>20</v>
      </c>
      <c r="D10" s="24" t="s">
        <v>21</v>
      </c>
      <c r="E10" s="25">
        <v>350</v>
      </c>
      <c r="F10" s="26"/>
      <c r="G10" s="23">
        <f t="shared" si="0"/>
        <v>0</v>
      </c>
    </row>
    <row r="11" s="3" customFormat="1" ht="68" customHeight="1" spans="1:7">
      <c r="A11" s="17">
        <v>6</v>
      </c>
      <c r="B11" s="28" t="s">
        <v>22</v>
      </c>
      <c r="C11" s="20" t="s">
        <v>23</v>
      </c>
      <c r="D11" s="24" t="s">
        <v>24</v>
      </c>
      <c r="E11" s="25">
        <f>3*3.4*0.18+1.05*3.8*0.13+(2.5+1.9)*3.1*0.09</f>
        <v>3.5823</v>
      </c>
      <c r="F11" s="29"/>
      <c r="G11" s="23">
        <f t="shared" si="0"/>
        <v>0</v>
      </c>
    </row>
    <row r="12" s="3" customFormat="1" ht="57" spans="1:7">
      <c r="A12" s="17">
        <v>7</v>
      </c>
      <c r="B12" s="24" t="s">
        <v>25</v>
      </c>
      <c r="C12" s="20" t="s">
        <v>26</v>
      </c>
      <c r="D12" s="24" t="s">
        <v>24</v>
      </c>
      <c r="E12" s="30">
        <f>2.86*3.3*0.06+1.4*0.58*0.11*4+0.23*0.28*2.8+0.23*0.26*2.8+3*2*0.05*2</f>
        <v>1.87132</v>
      </c>
      <c r="F12" s="26"/>
      <c r="G12" s="23">
        <f t="shared" si="0"/>
        <v>0</v>
      </c>
    </row>
    <row r="13" s="3" customFormat="1" ht="71.25" spans="1:7">
      <c r="A13" s="17">
        <v>8</v>
      </c>
      <c r="B13" s="24" t="s">
        <v>27</v>
      </c>
      <c r="C13" s="20" t="s">
        <v>28</v>
      </c>
      <c r="D13" s="24" t="s">
        <v>21</v>
      </c>
      <c r="E13" s="30">
        <f>1.26*4+12*2</f>
        <v>29.04</v>
      </c>
      <c r="F13" s="29"/>
      <c r="G13" s="23">
        <f t="shared" si="0"/>
        <v>0</v>
      </c>
    </row>
    <row r="14" s="3" customFormat="1" ht="85.5" spans="1:7">
      <c r="A14" s="17">
        <v>9</v>
      </c>
      <c r="B14" s="24" t="s">
        <v>29</v>
      </c>
      <c r="C14" s="20" t="s">
        <v>30</v>
      </c>
      <c r="D14" s="24" t="s">
        <v>21</v>
      </c>
      <c r="E14" s="30">
        <f>3.65*2+9.7*2</f>
        <v>26.7</v>
      </c>
      <c r="F14" s="29"/>
      <c r="G14" s="23">
        <f t="shared" si="0"/>
        <v>0</v>
      </c>
    </row>
    <row r="15" s="3" customFormat="1" ht="28.5" spans="1:7">
      <c r="A15" s="17">
        <v>10</v>
      </c>
      <c r="B15" s="24" t="s">
        <v>31</v>
      </c>
      <c r="C15" s="20" t="s">
        <v>32</v>
      </c>
      <c r="D15" s="24" t="s">
        <v>21</v>
      </c>
      <c r="E15" s="30">
        <f>175.5*2+140*2+175/6*(10+5)+140/6*(8+6)*1.1</f>
        <v>1427.83333333333</v>
      </c>
      <c r="F15" s="26"/>
      <c r="G15" s="23">
        <f t="shared" si="0"/>
        <v>0</v>
      </c>
    </row>
    <row r="16" s="3" customFormat="1" ht="71.25" spans="1:7">
      <c r="A16" s="17">
        <v>11</v>
      </c>
      <c r="B16" s="24" t="s">
        <v>33</v>
      </c>
      <c r="C16" s="20" t="s">
        <v>34</v>
      </c>
      <c r="D16" s="24" t="s">
        <v>35</v>
      </c>
      <c r="E16" s="25">
        <v>32</v>
      </c>
      <c r="F16" s="26"/>
      <c r="G16" s="23">
        <f t="shared" si="0"/>
        <v>0</v>
      </c>
    </row>
    <row r="17" s="3" customFormat="1" ht="42.75" spans="1:7">
      <c r="A17" s="17">
        <v>12</v>
      </c>
      <c r="B17" s="24" t="s">
        <v>36</v>
      </c>
      <c r="C17" s="20" t="s">
        <v>37</v>
      </c>
      <c r="D17" s="24" t="s">
        <v>35</v>
      </c>
      <c r="E17" s="25">
        <v>8</v>
      </c>
      <c r="F17" s="26"/>
      <c r="G17" s="23">
        <f t="shared" si="0"/>
        <v>0</v>
      </c>
    </row>
    <row r="18" s="3" customFormat="1" ht="71.25" spans="1:7">
      <c r="A18" s="17">
        <v>13</v>
      </c>
      <c r="B18" s="24" t="s">
        <v>38</v>
      </c>
      <c r="C18" s="20" t="s">
        <v>39</v>
      </c>
      <c r="D18" s="24" t="s">
        <v>35</v>
      </c>
      <c r="E18" s="25">
        <v>54</v>
      </c>
      <c r="F18" s="26"/>
      <c r="G18" s="23">
        <f t="shared" si="0"/>
        <v>0</v>
      </c>
    </row>
    <row r="19" s="3" customFormat="1" ht="85.5" spans="1:7">
      <c r="A19" s="17">
        <v>14</v>
      </c>
      <c r="B19" s="24" t="s">
        <v>40</v>
      </c>
      <c r="C19" s="20" t="s">
        <v>41</v>
      </c>
      <c r="D19" s="24" t="s">
        <v>35</v>
      </c>
      <c r="E19" s="25">
        <v>4</v>
      </c>
      <c r="F19" s="26"/>
      <c r="G19" s="23">
        <f t="shared" si="0"/>
        <v>0</v>
      </c>
    </row>
    <row r="20" s="3" customFormat="1" ht="14.25" spans="1:7">
      <c r="A20" s="17"/>
      <c r="B20" s="31" t="s">
        <v>42</v>
      </c>
      <c r="C20" s="32"/>
      <c r="D20" s="33"/>
      <c r="E20" s="34"/>
      <c r="F20" s="26"/>
      <c r="G20" s="23">
        <f>SUM(G6:G19)</f>
        <v>0</v>
      </c>
    </row>
    <row r="21" s="3" customFormat="1" ht="14.25" spans="1:7">
      <c r="A21" s="17"/>
      <c r="B21" s="31"/>
      <c r="C21" s="32"/>
      <c r="D21" s="33"/>
      <c r="E21" s="34"/>
      <c r="F21" s="26"/>
      <c r="G21" s="23"/>
    </row>
    <row r="22" s="3" customFormat="1" ht="14.25" spans="1:7">
      <c r="A22" s="17" t="s">
        <v>43</v>
      </c>
      <c r="B22" s="18" t="s">
        <v>44</v>
      </c>
      <c r="C22" s="32"/>
      <c r="D22" s="33"/>
      <c r="E22" s="34"/>
      <c r="F22" s="26"/>
      <c r="G22" s="23"/>
    </row>
    <row r="23" s="3" customFormat="1" ht="28.5" spans="1:7">
      <c r="A23" s="17">
        <v>1</v>
      </c>
      <c r="B23" s="24" t="s">
        <v>10</v>
      </c>
      <c r="C23" s="20" t="s">
        <v>11</v>
      </c>
      <c r="D23" s="24" t="s">
        <v>12</v>
      </c>
      <c r="E23" s="25">
        <f>175.5*5</f>
        <v>877.5</v>
      </c>
      <c r="F23" s="26"/>
      <c r="G23" s="23">
        <f t="shared" si="0"/>
        <v>0</v>
      </c>
    </row>
    <row r="24" s="3" customFormat="1" ht="14.25" spans="1:7">
      <c r="A24" s="17">
        <v>2</v>
      </c>
      <c r="B24" s="24" t="s">
        <v>13</v>
      </c>
      <c r="C24" s="24" t="s">
        <v>14</v>
      </c>
      <c r="D24" s="24" t="s">
        <v>12</v>
      </c>
      <c r="E24" s="25">
        <f>175.5*5</f>
        <v>877.5</v>
      </c>
      <c r="F24" s="26"/>
      <c r="G24" s="23">
        <f t="shared" si="0"/>
        <v>0</v>
      </c>
    </row>
    <row r="25" s="3" customFormat="1" ht="28.5" spans="1:7">
      <c r="A25" s="17">
        <v>3</v>
      </c>
      <c r="B25" s="24" t="s">
        <v>15</v>
      </c>
      <c r="C25" s="20" t="s">
        <v>16</v>
      </c>
      <c r="D25" s="24" t="s">
        <v>12</v>
      </c>
      <c r="E25" s="25">
        <v>217</v>
      </c>
      <c r="F25" s="27"/>
      <c r="G25" s="23">
        <f t="shared" si="0"/>
        <v>0</v>
      </c>
    </row>
    <row r="26" s="3" customFormat="1" ht="57" spans="1:7">
      <c r="A26" s="17">
        <v>4</v>
      </c>
      <c r="B26" s="24" t="s">
        <v>19</v>
      </c>
      <c r="C26" s="20" t="s">
        <v>20</v>
      </c>
      <c r="D26" s="24" t="s">
        <v>21</v>
      </c>
      <c r="E26" s="25">
        <v>60</v>
      </c>
      <c r="F26" s="26"/>
      <c r="G26" s="23">
        <f t="shared" si="0"/>
        <v>0</v>
      </c>
    </row>
    <row r="27" s="3" customFormat="1" ht="28.5" spans="1:7">
      <c r="A27" s="17">
        <v>5</v>
      </c>
      <c r="B27" s="24" t="s">
        <v>31</v>
      </c>
      <c r="C27" s="20" t="s">
        <v>32</v>
      </c>
      <c r="D27" s="24" t="s">
        <v>21</v>
      </c>
      <c r="E27" s="30">
        <f>161.5/6*5*1.1</f>
        <v>148.041666666667</v>
      </c>
      <c r="F27" s="26"/>
      <c r="G27" s="23">
        <f t="shared" si="0"/>
        <v>0</v>
      </c>
    </row>
    <row r="28" s="3" customFormat="1" ht="71.25" spans="1:7">
      <c r="A28" s="17">
        <v>6</v>
      </c>
      <c r="B28" s="24" t="s">
        <v>33</v>
      </c>
      <c r="C28" s="20" t="s">
        <v>34</v>
      </c>
      <c r="D28" s="24" t="s">
        <v>35</v>
      </c>
      <c r="E28" s="25">
        <v>5</v>
      </c>
      <c r="F28" s="26"/>
      <c r="G28" s="23">
        <f t="shared" si="0"/>
        <v>0</v>
      </c>
    </row>
    <row r="29" s="3" customFormat="1" ht="57" spans="1:7">
      <c r="A29" s="17">
        <v>7</v>
      </c>
      <c r="B29" s="24" t="s">
        <v>36</v>
      </c>
      <c r="C29" s="20" t="s">
        <v>45</v>
      </c>
      <c r="D29" s="24" t="s">
        <v>35</v>
      </c>
      <c r="E29" s="25">
        <v>8</v>
      </c>
      <c r="F29" s="26"/>
      <c r="G29" s="23">
        <f t="shared" si="0"/>
        <v>0</v>
      </c>
    </row>
    <row r="30" s="3" customFormat="1" ht="71.25" spans="1:7">
      <c r="A30" s="17">
        <v>8</v>
      </c>
      <c r="B30" s="24" t="s">
        <v>38</v>
      </c>
      <c r="C30" s="20" t="s">
        <v>39</v>
      </c>
      <c r="D30" s="24" t="s">
        <v>35</v>
      </c>
      <c r="E30" s="25">
        <v>24</v>
      </c>
      <c r="F30" s="26"/>
      <c r="G30" s="23">
        <f t="shared" si="0"/>
        <v>0</v>
      </c>
    </row>
    <row r="31" s="3" customFormat="1" ht="14.25" spans="1:7">
      <c r="A31" s="17"/>
      <c r="B31" s="31" t="s">
        <v>42</v>
      </c>
      <c r="C31" s="32"/>
      <c r="D31" s="33"/>
      <c r="E31" s="34"/>
      <c r="F31" s="26"/>
      <c r="G31" s="23">
        <f>SUM(G23:G30)</f>
        <v>0</v>
      </c>
    </row>
    <row r="32" s="3" customFormat="1" ht="14.25" spans="1:7">
      <c r="A32" s="17"/>
      <c r="B32" s="31"/>
      <c r="C32" s="32"/>
      <c r="D32" s="33"/>
      <c r="E32" s="34"/>
      <c r="F32" s="26"/>
      <c r="G32" s="23"/>
    </row>
    <row r="33" s="3" customFormat="1" ht="18.75" spans="1:7">
      <c r="A33" s="17" t="s">
        <v>46</v>
      </c>
      <c r="B33" s="35" t="s">
        <v>47</v>
      </c>
      <c r="C33" s="32"/>
      <c r="D33" s="33"/>
      <c r="E33" s="34"/>
      <c r="F33" s="26"/>
      <c r="G33" s="23"/>
    </row>
    <row r="34" customFormat="1" ht="57" spans="1:9">
      <c r="A34" s="17">
        <v>1</v>
      </c>
      <c r="B34" s="24" t="s">
        <v>48</v>
      </c>
      <c r="C34" s="20" t="s">
        <v>49</v>
      </c>
      <c r="D34" s="24" t="s">
        <v>24</v>
      </c>
      <c r="E34" s="36">
        <f>(6*68+6*25)*0.1</f>
        <v>55.8</v>
      </c>
      <c r="F34" s="26"/>
      <c r="G34" s="23">
        <f t="shared" si="0"/>
        <v>0</v>
      </c>
      <c r="I34" s="3"/>
    </row>
    <row r="35" customFormat="1" ht="28.5" spans="1:9">
      <c r="A35" s="17">
        <v>2</v>
      </c>
      <c r="B35" s="37" t="s">
        <v>50</v>
      </c>
      <c r="C35" s="38" t="s">
        <v>51</v>
      </c>
      <c r="D35" s="24" t="s">
        <v>12</v>
      </c>
      <c r="E35" s="25">
        <f>E36</f>
        <v>558</v>
      </c>
      <c r="F35" s="26"/>
      <c r="G35" s="23">
        <f t="shared" si="0"/>
        <v>0</v>
      </c>
      <c r="I35" s="3"/>
    </row>
    <row r="36" customFormat="1" ht="42.75" spans="1:9">
      <c r="A36" s="17">
        <v>3</v>
      </c>
      <c r="B36" s="24" t="s">
        <v>52</v>
      </c>
      <c r="C36" s="20" t="s">
        <v>53</v>
      </c>
      <c r="D36" s="24" t="s">
        <v>12</v>
      </c>
      <c r="E36" s="36">
        <f t="shared" ref="E36:E38" si="1">6*68+6*25</f>
        <v>558</v>
      </c>
      <c r="F36" s="26"/>
      <c r="G36" s="23">
        <f t="shared" si="0"/>
        <v>0</v>
      </c>
      <c r="I36" s="3"/>
    </row>
    <row r="37" customFormat="1" ht="28" customHeight="1" spans="1:9">
      <c r="A37" s="17">
        <v>4</v>
      </c>
      <c r="B37" s="24" t="s">
        <v>10</v>
      </c>
      <c r="C37" s="20" t="s">
        <v>11</v>
      </c>
      <c r="D37" s="24" t="s">
        <v>12</v>
      </c>
      <c r="E37" s="36">
        <f t="shared" si="1"/>
        <v>558</v>
      </c>
      <c r="F37" s="26"/>
      <c r="G37" s="23">
        <f t="shared" si="0"/>
        <v>0</v>
      </c>
      <c r="I37" s="3"/>
    </row>
    <row r="38" customFormat="1" ht="28" customHeight="1" spans="1:9">
      <c r="A38" s="17">
        <v>5</v>
      </c>
      <c r="B38" s="24" t="s">
        <v>13</v>
      </c>
      <c r="C38" s="24" t="s">
        <v>14</v>
      </c>
      <c r="D38" s="24" t="s">
        <v>12</v>
      </c>
      <c r="E38" s="36">
        <f t="shared" si="1"/>
        <v>558</v>
      </c>
      <c r="F38" s="26"/>
      <c r="G38" s="23">
        <f t="shared" si="0"/>
        <v>0</v>
      </c>
      <c r="I38" s="3"/>
    </row>
    <row r="39" s="3" customFormat="1" ht="42.75" spans="1:7">
      <c r="A39" s="17">
        <v>6</v>
      </c>
      <c r="B39" s="24" t="s">
        <v>54</v>
      </c>
      <c r="C39" s="20" t="s">
        <v>18</v>
      </c>
      <c r="D39" s="24" t="s">
        <v>12</v>
      </c>
      <c r="E39" s="25">
        <v>60</v>
      </c>
      <c r="F39" s="26"/>
      <c r="G39" s="23">
        <f t="shared" ref="G39:G62" si="2">E39*F39</f>
        <v>0</v>
      </c>
    </row>
    <row r="40" s="3" customFormat="1" ht="14.25" spans="1:7">
      <c r="A40" s="17"/>
      <c r="B40" s="31" t="s">
        <v>42</v>
      </c>
      <c r="C40" s="32"/>
      <c r="D40" s="33"/>
      <c r="E40" s="34"/>
      <c r="F40" s="26"/>
      <c r="G40" s="23">
        <f>SUM(G34:G39)</f>
        <v>0</v>
      </c>
    </row>
    <row r="41" s="3" customFormat="1" ht="14.25" spans="1:7">
      <c r="A41" s="17"/>
      <c r="B41" s="31"/>
      <c r="C41" s="32"/>
      <c r="D41" s="33"/>
      <c r="E41" s="34"/>
      <c r="F41" s="26"/>
      <c r="G41" s="23"/>
    </row>
    <row r="42" s="3" customFormat="1" ht="18.75" spans="1:7">
      <c r="A42" s="39" t="s">
        <v>55</v>
      </c>
      <c r="B42" s="35" t="s">
        <v>56</v>
      </c>
      <c r="C42" s="24"/>
      <c r="D42" s="24"/>
      <c r="E42" s="25"/>
      <c r="F42" s="26"/>
      <c r="G42" s="23"/>
    </row>
    <row r="43" s="3" customFormat="1" ht="31" customHeight="1" spans="1:7">
      <c r="A43" s="17">
        <v>1</v>
      </c>
      <c r="B43" s="24" t="s">
        <v>57</v>
      </c>
      <c r="C43" s="24" t="s">
        <v>58</v>
      </c>
      <c r="D43" s="24" t="s">
        <v>24</v>
      </c>
      <c r="E43" s="25">
        <f>E44*0.1*0.2</f>
        <v>24</v>
      </c>
      <c r="F43" s="26"/>
      <c r="G43" s="23">
        <f t="shared" si="2"/>
        <v>0</v>
      </c>
    </row>
    <row r="44" s="3" customFormat="1" ht="42.75" spans="1:7">
      <c r="A44" s="17">
        <v>2</v>
      </c>
      <c r="B44" s="24" t="s">
        <v>56</v>
      </c>
      <c r="C44" s="20" t="s">
        <v>59</v>
      </c>
      <c r="D44" s="24" t="s">
        <v>21</v>
      </c>
      <c r="E44" s="25">
        <v>1200</v>
      </c>
      <c r="F44" s="26"/>
      <c r="G44" s="23">
        <f t="shared" si="2"/>
        <v>0</v>
      </c>
    </row>
    <row r="45" s="3" customFormat="1" ht="28.5" spans="1:7">
      <c r="A45" s="17">
        <v>3</v>
      </c>
      <c r="B45" s="24" t="s">
        <v>60</v>
      </c>
      <c r="C45" s="20" t="s">
        <v>61</v>
      </c>
      <c r="D45" s="24" t="s">
        <v>24</v>
      </c>
      <c r="E45" s="25">
        <f>E44*0.1*0.15</f>
        <v>18</v>
      </c>
      <c r="F45" s="26"/>
      <c r="G45" s="23">
        <f t="shared" si="2"/>
        <v>0</v>
      </c>
    </row>
    <row r="46" s="3" customFormat="1" ht="28.5" spans="1:7">
      <c r="A46" s="17">
        <v>4</v>
      </c>
      <c r="B46" s="24" t="s">
        <v>62</v>
      </c>
      <c r="C46" s="20" t="s">
        <v>63</v>
      </c>
      <c r="D46" s="24" t="s">
        <v>24</v>
      </c>
      <c r="E46" s="25">
        <f>E44*0.1*0.1</f>
        <v>12</v>
      </c>
      <c r="F46" s="26"/>
      <c r="G46" s="23">
        <f t="shared" si="2"/>
        <v>0</v>
      </c>
    </row>
    <row r="47" s="3" customFormat="1" ht="14.25" spans="1:7">
      <c r="A47" s="17"/>
      <c r="B47" s="31" t="s">
        <v>42</v>
      </c>
      <c r="C47" s="32"/>
      <c r="D47" s="33"/>
      <c r="E47" s="34"/>
      <c r="F47" s="26"/>
      <c r="G47" s="23">
        <f>SUM(G43:G46)</f>
        <v>0</v>
      </c>
    </row>
    <row r="48" s="3" customFormat="1" ht="14.25" spans="1:7">
      <c r="A48" s="17"/>
      <c r="B48" s="31"/>
      <c r="C48" s="32"/>
      <c r="D48" s="33"/>
      <c r="E48" s="34"/>
      <c r="F48" s="26"/>
      <c r="G48" s="23"/>
    </row>
    <row r="49" s="3" customFormat="1" ht="14.25" spans="1:7">
      <c r="A49" s="17" t="s">
        <v>64</v>
      </c>
      <c r="B49" s="40" t="s">
        <v>65</v>
      </c>
      <c r="C49" s="32"/>
      <c r="D49" s="33"/>
      <c r="E49" s="34"/>
      <c r="F49" s="26"/>
      <c r="G49" s="23"/>
    </row>
    <row r="50" s="3" customFormat="1" ht="42.75" spans="1:7">
      <c r="A50" s="17">
        <v>1</v>
      </c>
      <c r="B50" s="24" t="s">
        <v>48</v>
      </c>
      <c r="C50" s="20" t="s">
        <v>66</v>
      </c>
      <c r="D50" s="24" t="s">
        <v>24</v>
      </c>
      <c r="E50" s="25">
        <f>210*0.1</f>
        <v>21</v>
      </c>
      <c r="F50" s="26"/>
      <c r="G50" s="23">
        <f t="shared" si="2"/>
        <v>0</v>
      </c>
    </row>
    <row r="51" s="3" customFormat="1" ht="28.5" spans="1:7">
      <c r="A51" s="17">
        <v>2</v>
      </c>
      <c r="B51" s="24" t="s">
        <v>50</v>
      </c>
      <c r="C51" s="20" t="s">
        <v>51</v>
      </c>
      <c r="D51" s="24" t="s">
        <v>12</v>
      </c>
      <c r="E51" s="25">
        <f>E52</f>
        <v>210</v>
      </c>
      <c r="F51" s="26"/>
      <c r="G51" s="23">
        <f t="shared" si="2"/>
        <v>0</v>
      </c>
    </row>
    <row r="52" s="3" customFormat="1" ht="28.5" spans="1:7">
      <c r="A52" s="17">
        <v>3</v>
      </c>
      <c r="B52" s="24" t="s">
        <v>52</v>
      </c>
      <c r="C52" s="20" t="s">
        <v>67</v>
      </c>
      <c r="D52" s="24" t="s">
        <v>12</v>
      </c>
      <c r="E52" s="25">
        <v>210</v>
      </c>
      <c r="F52" s="26"/>
      <c r="G52" s="23">
        <f t="shared" si="2"/>
        <v>0</v>
      </c>
    </row>
    <row r="53" s="3" customFormat="1" ht="28.5" spans="1:7">
      <c r="A53" s="17">
        <v>4</v>
      </c>
      <c r="B53" s="24" t="s">
        <v>10</v>
      </c>
      <c r="C53" s="20" t="s">
        <v>11</v>
      </c>
      <c r="D53" s="24" t="s">
        <v>12</v>
      </c>
      <c r="E53" s="25">
        <v>210</v>
      </c>
      <c r="F53" s="26"/>
      <c r="G53" s="23">
        <f t="shared" si="2"/>
        <v>0</v>
      </c>
    </row>
    <row r="54" s="3" customFormat="1" ht="14.25" spans="1:7">
      <c r="A54" s="17">
        <v>5</v>
      </c>
      <c r="B54" s="24" t="s">
        <v>13</v>
      </c>
      <c r="C54" s="24" t="s">
        <v>14</v>
      </c>
      <c r="D54" s="24" t="s">
        <v>12</v>
      </c>
      <c r="E54" s="25">
        <v>210</v>
      </c>
      <c r="F54" s="26"/>
      <c r="G54" s="23">
        <f t="shared" si="2"/>
        <v>0</v>
      </c>
    </row>
    <row r="55" s="3" customFormat="1" ht="14.25" spans="1:7">
      <c r="A55" s="17"/>
      <c r="B55" s="31" t="s">
        <v>42</v>
      </c>
      <c r="C55" s="32"/>
      <c r="D55" s="33"/>
      <c r="E55" s="34"/>
      <c r="F55" s="26"/>
      <c r="G55" s="23">
        <f>SUM(G50:G54)</f>
        <v>0</v>
      </c>
    </row>
    <row r="56" customFormat="1" ht="25" customHeight="1" spans="1:9">
      <c r="A56" s="17" t="s">
        <v>68</v>
      </c>
      <c r="B56" s="41" t="s">
        <v>69</v>
      </c>
      <c r="C56" s="42"/>
      <c r="D56" s="42"/>
      <c r="E56" s="36"/>
      <c r="F56" s="26"/>
      <c r="G56" s="23"/>
      <c r="I56" s="3"/>
    </row>
    <row r="57" customFormat="1" ht="54" spans="1:9">
      <c r="A57" s="17">
        <v>1</v>
      </c>
      <c r="B57" s="42" t="s">
        <v>70</v>
      </c>
      <c r="C57" s="43" t="s">
        <v>71</v>
      </c>
      <c r="D57" s="42" t="s">
        <v>21</v>
      </c>
      <c r="E57" s="36">
        <v>18</v>
      </c>
      <c r="F57" s="26"/>
      <c r="G57" s="23">
        <f t="shared" si="2"/>
        <v>0</v>
      </c>
      <c r="I57" s="3"/>
    </row>
    <row r="58" customFormat="1" ht="27" spans="1:9">
      <c r="A58" s="17">
        <v>2</v>
      </c>
      <c r="B58" s="42" t="s">
        <v>72</v>
      </c>
      <c r="C58" s="43" t="s">
        <v>73</v>
      </c>
      <c r="D58" s="42" t="s">
        <v>21</v>
      </c>
      <c r="E58" s="36">
        <v>11</v>
      </c>
      <c r="F58" s="26"/>
      <c r="G58" s="23">
        <f t="shared" si="2"/>
        <v>0</v>
      </c>
      <c r="I58" s="3"/>
    </row>
    <row r="59" customFormat="1" ht="27" spans="1:9">
      <c r="A59" s="17">
        <v>3</v>
      </c>
      <c r="B59" s="42" t="s">
        <v>74</v>
      </c>
      <c r="C59" s="43" t="s">
        <v>75</v>
      </c>
      <c r="D59" s="42" t="s">
        <v>24</v>
      </c>
      <c r="E59" s="44">
        <f>0.4*0.4*9-3.14*0.15*0.15/4*9</f>
        <v>1.2810375</v>
      </c>
      <c r="F59" s="26"/>
      <c r="G59" s="23">
        <f t="shared" si="2"/>
        <v>0</v>
      </c>
      <c r="I59" s="3"/>
    </row>
    <row r="60" s="3" customFormat="1" ht="14.25" spans="1:7">
      <c r="A60" s="17"/>
      <c r="B60" s="31" t="s">
        <v>42</v>
      </c>
      <c r="C60" s="32"/>
      <c r="D60" s="33"/>
      <c r="E60" s="34"/>
      <c r="F60" s="26"/>
      <c r="G60" s="23">
        <f>SUM(G57:G59)</f>
        <v>0</v>
      </c>
    </row>
    <row r="61" s="3" customFormat="1" ht="14.25" spans="1:7">
      <c r="A61" s="17" t="s">
        <v>76</v>
      </c>
      <c r="B61" s="40" t="s">
        <v>77</v>
      </c>
      <c r="C61" s="20"/>
      <c r="D61" s="24"/>
      <c r="E61" s="25"/>
      <c r="F61" s="26"/>
      <c r="G61" s="23">
        <f t="shared" si="2"/>
        <v>0</v>
      </c>
    </row>
    <row r="62" customFormat="1" ht="25" customHeight="1" spans="1:9">
      <c r="A62" s="45">
        <v>1</v>
      </c>
      <c r="B62" s="46" t="s">
        <v>78</v>
      </c>
      <c r="C62" s="42" t="s">
        <v>79</v>
      </c>
      <c r="D62" s="42" t="s">
        <v>24</v>
      </c>
      <c r="E62" s="36">
        <f>0.8*1.5*2.2</f>
        <v>2.64</v>
      </c>
      <c r="F62" s="26"/>
      <c r="G62" s="23">
        <f t="shared" si="2"/>
        <v>0</v>
      </c>
      <c r="I62" s="3"/>
    </row>
    <row r="63" s="3" customFormat="1" ht="23" customHeight="1" spans="1:7">
      <c r="A63" s="47"/>
      <c r="B63" s="31" t="s">
        <v>42</v>
      </c>
      <c r="C63" s="48"/>
      <c r="D63" s="34"/>
      <c r="E63" s="17"/>
      <c r="F63" s="22"/>
      <c r="G63" s="49">
        <f>G62</f>
        <v>0</v>
      </c>
    </row>
    <row r="64" s="3" customFormat="1" ht="23" customHeight="1" spans="1:7">
      <c r="A64" s="47" t="s">
        <v>80</v>
      </c>
      <c r="B64" s="50"/>
      <c r="C64" s="48"/>
      <c r="D64" s="34"/>
      <c r="E64" s="17"/>
      <c r="F64" s="22"/>
      <c r="G64" s="49">
        <f>G20+G31+G40+G47+G55+G60+G63</f>
        <v>0</v>
      </c>
    </row>
  </sheetData>
  <mergeCells count="9">
    <mergeCell ref="A1:G1"/>
    <mergeCell ref="A64:B64"/>
    <mergeCell ref="A2:A4"/>
    <mergeCell ref="B2:B4"/>
    <mergeCell ref="C2:C4"/>
    <mergeCell ref="D2:D4"/>
    <mergeCell ref="E2:E4"/>
    <mergeCell ref="F2:F4"/>
    <mergeCell ref="G2:G4"/>
  </mergeCells>
  <pageMargins left="0.161111111111111" right="0.161111111111111" top="0.60625" bottom="0.2125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2021-05-14T02:20:00Z</dcterms:created>
  <dcterms:modified xsi:type="dcterms:W3CDTF">2025-09-09T07:51:29Z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451BE294BED24EF7A89365B78335A462_13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